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9440" windowHeight="11760"/>
  </bookViews>
  <sheets>
    <sheet name="2018-SD-DTH" sheetId="2" r:id="rId1"/>
  </sheets>
  <definedNames>
    <definedName name="_xlnm.Print_Area" localSheetId="0">'2018-SD-DTH'!$A$1:$L$22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2"/>
  <c r="C21"/>
  <c r="E21" s="1"/>
  <c r="Z17" l="1"/>
  <c r="Z18"/>
  <c r="E20" l="1"/>
  <c r="E19"/>
  <c r="E18"/>
  <c r="E15"/>
  <c r="E14"/>
  <c r="E13"/>
  <c r="E11"/>
  <c r="E10"/>
  <c r="E9"/>
  <c r="E8"/>
  <c r="T7" l="1"/>
  <c r="T9" s="1"/>
  <c r="T12"/>
  <c r="T13" s="1"/>
  <c r="R12"/>
  <c r="R13" s="1"/>
  <c r="R7"/>
  <c r="U12"/>
  <c r="U7"/>
  <c r="S12"/>
  <c r="S13" s="1"/>
  <c r="S7"/>
  <c r="S8" s="1"/>
  <c r="R14" l="1"/>
  <c r="T8"/>
  <c r="S9"/>
  <c r="V12"/>
  <c r="V7"/>
  <c r="R10"/>
  <c r="R8"/>
  <c r="R9"/>
  <c r="R18" l="1"/>
  <c r="V17" s="1"/>
  <c r="R17"/>
  <c r="V18" s="1"/>
  <c r="V19" l="1"/>
  <c r="U9"/>
  <c r="V9" s="1"/>
  <c r="C16"/>
  <c r="E16" s="1"/>
  <c r="U13" s="1"/>
  <c r="V13" l="1"/>
  <c r="V14" s="1"/>
  <c r="W12" s="1"/>
  <c r="U8"/>
  <c r="V8" s="1"/>
  <c r="V10" s="1"/>
  <c r="X12" l="1"/>
  <c r="W7"/>
  <c r="F9" s="1"/>
  <c r="X7"/>
  <c r="F16" l="1"/>
</calcChain>
</file>

<file path=xl/comments1.xml><?xml version="1.0" encoding="utf-8"?>
<comments xmlns="http://schemas.openxmlformats.org/spreadsheetml/2006/main">
  <authors>
    <author>X</author>
  </authors>
  <commentList>
    <comment ref="A8" authorId="0">
      <text>
        <r>
          <rPr>
            <i/>
            <sz val="7"/>
            <color indexed="10"/>
            <rFont val="Tahoma"/>
            <family val="2"/>
            <charset val="162"/>
          </rPr>
          <t xml:space="preserve">Yıllık iş hacimi ile kıyaslanacak </t>
        </r>
        <r>
          <rPr>
            <i/>
            <sz val="7"/>
            <color indexed="60"/>
            <rFont val="Tahoma"/>
            <family val="2"/>
            <charset val="162"/>
          </rPr>
          <t xml:space="preserve">(01.01.2018 tarihinden itibaren uygulanacak) </t>
        </r>
        <r>
          <rPr>
            <i/>
            <sz val="7"/>
            <color indexed="10"/>
            <rFont val="Tahoma"/>
            <family val="2"/>
            <charset val="162"/>
          </rPr>
          <t xml:space="preserve">hadlerin belirlendiği VUK. Genel Tebliği henüz yayımlanmamıştır. </t>
        </r>
        <r>
          <rPr>
            <i/>
            <sz val="7"/>
            <color indexed="60"/>
            <rFont val="Tahoma"/>
            <family val="2"/>
            <charset val="162"/>
          </rPr>
          <t xml:space="preserve">Hadler VUK. Mük. 414 üncü maddesi esas alınarak hesaplanmıştır. </t>
        </r>
        <r>
          <rPr>
            <i/>
            <u/>
            <sz val="7"/>
            <color indexed="10"/>
            <rFont val="Tahoma"/>
            <family val="2"/>
            <charset val="162"/>
          </rPr>
          <t>(</t>
        </r>
        <r>
          <rPr>
            <i/>
            <sz val="7"/>
            <color indexed="10"/>
            <rFont val="Tahoma"/>
            <family val="2"/>
            <charset val="162"/>
          </rPr>
          <t>Bakanlar Kurulu hesaplanan hadleri yarısana kadar artırmaya veya indirmeye yetkilidir.)</t>
        </r>
      </text>
    </comment>
    <comment ref="A13" authorId="0">
      <text>
        <r>
          <rPr>
            <i/>
            <sz val="7"/>
            <color indexed="60"/>
            <rFont val="Tahoma"/>
            <family val="2"/>
            <charset val="162"/>
          </rPr>
          <t>Yıllık iş hacmi ile kıyaslanacak (01.01.2017 tarihinden itibaren geçerli) hadlerin yer aldığı  476 sıra No.lu VUK Genel Tebliği 27.12..2016 tarih 29931 sayılı Resmi Gazete’de yayımlanmıştır.</t>
        </r>
      </text>
    </comment>
    <comment ref="A18" authorId="0">
      <text>
        <r>
          <rPr>
            <i/>
            <sz val="7"/>
            <color indexed="60"/>
            <rFont val="Tahoma"/>
            <family val="2"/>
            <charset val="162"/>
          </rPr>
          <t>Yıllık iş hacmi ile kıyaslanacak (01.01.2016 tarihinden itibaren geçerli) hadlerin yer aldığı  460 sıra No.lu VUK Genel Tebliği  25.12.2015 tarih 29573 sayılı Resmi Gazete’de yayımlanmıştır.</t>
        </r>
      </text>
    </comment>
  </commentList>
</comments>
</file>

<file path=xl/sharedStrings.xml><?xml version="1.0" encoding="utf-8"?>
<sst xmlns="http://schemas.openxmlformats.org/spreadsheetml/2006/main" count="45" uniqueCount="20">
  <si>
    <t>I.Sınıf İse</t>
  </si>
  <si>
    <t>II.Sınıf İse</t>
  </si>
  <si>
    <t>Koşullu Biçimlendirme</t>
  </si>
  <si>
    <t xml:space="preserve"> </t>
  </si>
  <si>
    <t>TUTAR</t>
  </si>
  <si>
    <t xml:space="preserve">HADLER </t>
  </si>
  <si>
    <t xml:space="preserve"> ALIŞLAR</t>
  </si>
  <si>
    <t xml:space="preserve"> SATIŞLAR</t>
  </si>
  <si>
    <t xml:space="preserve"> HİZMET GSH</t>
  </si>
  <si>
    <t xml:space="preserve"> BİRLİKTE</t>
  </si>
  <si>
    <t>Giriş Kontrol</t>
  </si>
  <si>
    <t>Boşluk Kontrol</t>
  </si>
  <si>
    <t>1den 2ye</t>
  </si>
  <si>
    <t>2den 1e</t>
  </si>
  <si>
    <t>SINIFI</t>
  </si>
  <si>
    <t>2018                                          FAALİYET DÖNEMİNDE</t>
  </si>
  <si>
    <t xml:space="preserve">ARTIŞ/AZALIŞ </t>
  </si>
  <si>
    <t>YILLIK İŞ HACMİ</t>
  </si>
  <si>
    <t>DEFTER TUTMA ESASI</t>
  </si>
  <si>
    <t xml:space="preserve">  </t>
  </si>
</sst>
</file>

<file path=xl/styles.xml><?xml version="1.0" encoding="utf-8"?>
<styleSheet xmlns="http://schemas.openxmlformats.org/spreadsheetml/2006/main">
  <numFmts count="1">
    <numFmt numFmtId="164" formatCode=";;;"/>
  </numFmts>
  <fonts count="32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7" tint="-0.249977111117893"/>
      <name val="Arial Black"/>
      <family val="2"/>
      <charset val="162"/>
    </font>
    <font>
      <sz val="16"/>
      <color theme="1"/>
      <name val="Arial"/>
      <family val="2"/>
      <charset val="162"/>
    </font>
    <font>
      <b/>
      <sz val="20"/>
      <color theme="7" tint="-0.249977111117893"/>
      <name val="Arial Black"/>
      <family val="2"/>
      <charset val="162"/>
    </font>
    <font>
      <b/>
      <sz val="12"/>
      <color theme="1"/>
      <name val="Arial Black"/>
      <family val="2"/>
      <charset val="162"/>
    </font>
    <font>
      <sz val="12"/>
      <color theme="1"/>
      <name val="Arial Black"/>
      <family val="2"/>
      <charset val="162"/>
    </font>
    <font>
      <sz val="12"/>
      <color theme="1"/>
      <name val="Calibri"/>
      <family val="2"/>
      <charset val="162"/>
      <scheme val="minor"/>
    </font>
    <font>
      <i/>
      <sz val="8"/>
      <color theme="1"/>
      <name val="Calibri"/>
      <family val="2"/>
      <charset val="162"/>
      <scheme val="minor"/>
    </font>
    <font>
      <b/>
      <i/>
      <sz val="8"/>
      <color rgb="FF00B0F0"/>
      <name val="Calibri"/>
      <family val="2"/>
      <charset val="162"/>
      <scheme val="minor"/>
    </font>
    <font>
      <i/>
      <sz val="9"/>
      <color theme="1"/>
      <name val="Arial"/>
      <family val="2"/>
      <charset val="162"/>
    </font>
    <font>
      <sz val="8"/>
      <color rgb="FF000000"/>
      <name val="Tahoma"/>
      <family val="2"/>
      <charset val="162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8"/>
      <color theme="0" tint="-0.34998626667073579"/>
      <name val="Arial Black"/>
      <family val="2"/>
      <charset val="162"/>
    </font>
    <font>
      <sz val="11"/>
      <color theme="0"/>
      <name val="Calibri"/>
      <family val="2"/>
      <charset val="162"/>
      <scheme val="minor"/>
    </font>
    <font>
      <b/>
      <sz val="8"/>
      <color theme="0" tint="-0.34998626667073579"/>
      <name val="Calibri"/>
      <family val="2"/>
      <charset val="162"/>
      <scheme val="minor"/>
    </font>
    <font>
      <b/>
      <sz val="12"/>
      <color theme="1" tint="0.499984740745262"/>
      <name val="Arial Black"/>
      <family val="2"/>
      <charset val="162"/>
    </font>
    <font>
      <b/>
      <sz val="8"/>
      <color theme="0"/>
      <name val="Calibri"/>
      <family val="2"/>
      <charset val="162"/>
      <scheme val="minor"/>
    </font>
    <font>
      <b/>
      <sz val="10"/>
      <color theme="0" tint="-0.499984740745262"/>
      <name val="Arial Black"/>
      <family val="2"/>
      <charset val="162"/>
    </font>
    <font>
      <b/>
      <sz val="11"/>
      <color theme="0" tint="-0.499984740745262"/>
      <name val="Arial Black"/>
      <family val="2"/>
      <charset val="162"/>
    </font>
    <font>
      <b/>
      <sz val="8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0" tint="-0.34998626667073579"/>
      <name val="Arial Black"/>
      <family val="2"/>
      <charset val="162"/>
    </font>
    <font>
      <sz val="10"/>
      <color rgb="FF0070C0"/>
      <name val="Arial"/>
      <family val="2"/>
      <charset val="162"/>
    </font>
    <font>
      <sz val="12"/>
      <color rgb="FFFF0000"/>
      <name val="Arial Black"/>
      <family val="2"/>
      <charset val="162"/>
    </font>
    <font>
      <b/>
      <sz val="12"/>
      <color rgb="FFFF0000"/>
      <name val="Arial Black"/>
      <family val="2"/>
      <charset val="162"/>
    </font>
    <font>
      <b/>
      <sz val="11"/>
      <color theme="5" tint="-0.499984740745262"/>
      <name val="Arial Black"/>
      <family val="2"/>
      <charset val="162"/>
    </font>
    <font>
      <b/>
      <sz val="8"/>
      <color theme="5" tint="-0.499984740745262"/>
      <name val="Arial Black"/>
      <family val="2"/>
      <charset val="162"/>
    </font>
    <font>
      <i/>
      <sz val="7"/>
      <color indexed="10"/>
      <name val="Tahoma"/>
      <family val="2"/>
      <charset val="162"/>
    </font>
    <font>
      <i/>
      <sz val="7"/>
      <color indexed="60"/>
      <name val="Tahoma"/>
      <family val="2"/>
      <charset val="162"/>
    </font>
    <font>
      <i/>
      <u/>
      <sz val="7"/>
      <color indexed="10"/>
      <name val="Tahoma"/>
      <family val="2"/>
      <charset val="162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patternFill patternType="solid">
        <fgColor rgb="FFFFFFE6"/>
        <bgColor indexed="64"/>
      </patternFill>
    </fill>
    <fill>
      <gradientFill degree="90">
        <stop position="0">
          <color theme="2"/>
        </stop>
        <stop position="1">
          <color theme="0"/>
        </stop>
      </gradientFill>
    </fill>
    <fill>
      <gradientFill degree="90">
        <stop position="0">
          <color rgb="FFE7E6E6"/>
        </stop>
        <stop position="1">
          <color rgb="FFFFFFFF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</fills>
  <borders count="32">
    <border>
      <left/>
      <right/>
      <top/>
      <bottom/>
      <diagonal/>
    </border>
    <border>
      <left style="hair">
        <color theme="0" tint="-0.14990691854609822"/>
      </left>
      <right style="hair">
        <color theme="0" tint="-0.14990691854609822"/>
      </right>
      <top style="thin">
        <color theme="0" tint="-0.14990691854609822"/>
      </top>
      <bottom style="hair">
        <color theme="0" tint="-0.14990691854609822"/>
      </bottom>
      <diagonal/>
    </border>
    <border>
      <left style="thin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/>
      <right/>
      <top style="hair">
        <color theme="0" tint="-0.14990691854609822"/>
      </top>
      <bottom style="hair">
        <color theme="0" tint="-0.14990691854609822"/>
      </bottom>
      <diagonal/>
    </border>
    <border>
      <left/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thin">
        <color theme="0" tint="-0.14990691854609822"/>
      </left>
      <right/>
      <top style="hair">
        <color theme="0" tint="-0.14990691854609822"/>
      </top>
      <bottom style="hair">
        <color theme="0" tint="-0.14990691854609822"/>
      </bottom>
      <diagonal/>
    </border>
    <border>
      <left style="dashed">
        <color theme="0" tint="-0.14996795556505021"/>
      </left>
      <right/>
      <top/>
      <bottom/>
      <diagonal/>
    </border>
    <border>
      <left style="thin">
        <color rgb="FFEBF0F9"/>
      </left>
      <right/>
      <top style="thin">
        <color rgb="FFEBF0F9"/>
      </top>
      <bottom style="thin">
        <color rgb="FFEBF0F9"/>
      </bottom>
      <diagonal/>
    </border>
    <border>
      <left/>
      <right/>
      <top style="thin">
        <color rgb="FFEBF0F9"/>
      </top>
      <bottom style="thin">
        <color rgb="FFEBF0F9"/>
      </bottom>
      <diagonal/>
    </border>
    <border>
      <left/>
      <right style="thin">
        <color rgb="FFEBF0F9"/>
      </right>
      <top style="thin">
        <color rgb="FFEBF0F9"/>
      </top>
      <bottom style="thin">
        <color rgb="FFEBF0F9"/>
      </bottom>
      <diagonal/>
    </border>
    <border>
      <left/>
      <right/>
      <top/>
      <bottom style="thin">
        <color rgb="FFEBF0F9"/>
      </bottom>
      <diagonal/>
    </border>
    <border>
      <left style="thin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thin">
        <color theme="0" tint="-0.1498764000366222"/>
      </bottom>
      <diagonal/>
    </border>
    <border>
      <left style="hair">
        <color theme="0" tint="-0.14990691854609822"/>
      </left>
      <right style="thin">
        <color theme="0" tint="-0.1498764000366222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rgb="FFEBF0F9"/>
      </left>
      <right/>
      <top style="thin">
        <color rgb="FFEBF0F9"/>
      </top>
      <bottom/>
      <diagonal/>
    </border>
    <border>
      <left/>
      <right/>
      <top style="thin">
        <color rgb="FFEBF0F9"/>
      </top>
      <bottom/>
      <diagonal/>
    </border>
    <border>
      <left/>
      <right style="thin">
        <color rgb="FFEBF0F9"/>
      </right>
      <top style="thin">
        <color rgb="FFEBF0F9"/>
      </top>
      <bottom/>
      <diagonal/>
    </border>
    <border>
      <left style="thin">
        <color rgb="FFEBF0F9"/>
      </left>
      <right/>
      <top/>
      <bottom style="thin">
        <color rgb="FFEBF0F9"/>
      </bottom>
      <diagonal/>
    </border>
    <border>
      <left/>
      <right style="thin">
        <color rgb="FFEBF0F9"/>
      </right>
      <top/>
      <bottom style="thin">
        <color rgb="FFEBF0F9"/>
      </bottom>
      <diagonal/>
    </border>
    <border>
      <left style="thin">
        <color rgb="FFEBF0F9"/>
      </left>
      <right/>
      <top/>
      <bottom/>
      <diagonal/>
    </border>
    <border>
      <left/>
      <right style="thin">
        <color rgb="FFEBF0F9"/>
      </right>
      <top/>
      <bottom/>
      <diagonal/>
    </border>
    <border>
      <left style="hair">
        <color theme="0" tint="-0.14990691854609822"/>
      </left>
      <right style="thin">
        <color theme="0" tint="-0.1498764000366222"/>
      </right>
      <top style="hair">
        <color theme="0" tint="-0.14990691854609822"/>
      </top>
      <bottom/>
      <diagonal/>
    </border>
    <border>
      <left style="hair">
        <color theme="0" tint="-0.14990691854609822"/>
      </left>
      <right style="thin">
        <color theme="0" tint="-0.1498764000366222"/>
      </right>
      <top/>
      <bottom style="thin">
        <color theme="0" tint="-0.149906918546098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8764000366222"/>
      </bottom>
      <diagonal/>
    </border>
    <border>
      <left/>
      <right style="dashed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hair">
        <color theme="0" tint="-0.14990691854609822"/>
      </left>
      <right style="hair">
        <color theme="0" tint="-0.14990691854609822"/>
      </right>
      <top/>
      <bottom style="hair">
        <color theme="0" tint="-0.14990691854609822"/>
      </bottom>
      <diagonal/>
    </border>
    <border>
      <left style="hair">
        <color theme="0" tint="-0.14990691854609822"/>
      </left>
      <right style="thin">
        <color theme="0" tint="-0.1498764000366222"/>
      </right>
      <top style="thin">
        <color theme="0" tint="-0.14990691854609822"/>
      </top>
      <bottom style="hair">
        <color theme="0" tint="-0.14996795556505021"/>
      </bottom>
      <diagonal/>
    </border>
    <border>
      <left style="thin">
        <color theme="0" tint="-0.14990691854609822"/>
      </left>
      <right/>
      <top/>
      <bottom style="thin">
        <color theme="0" tint="-0.14996795556505021"/>
      </bottom>
      <diagonal/>
    </border>
    <border>
      <left style="thin">
        <color theme="0" tint="-0.14990691854609822"/>
      </left>
      <right/>
      <top style="thin">
        <color theme="0" tint="-0.14990691854609822"/>
      </top>
      <bottom style="hair">
        <color theme="0" tint="-0.14990691854609822"/>
      </bottom>
      <diagonal/>
    </border>
    <border>
      <left/>
      <right style="hair">
        <color theme="0" tint="-0.14990691854609822"/>
      </right>
      <top style="thin">
        <color theme="0" tint="-0.14990691854609822"/>
      </top>
      <bottom style="hair">
        <color theme="0" tint="-0.14990691854609822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7" xfId="0" applyFont="1" applyBorder="1" applyProtection="1">
      <protection hidden="1"/>
    </xf>
    <xf numFmtId="0" fontId="3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center"/>
      <protection locked="0" hidden="1"/>
    </xf>
    <xf numFmtId="0" fontId="6" fillId="0" borderId="0" xfId="0" applyFont="1" applyBorder="1" applyProtection="1">
      <protection hidden="1"/>
    </xf>
    <xf numFmtId="0" fontId="7" fillId="0" borderId="0" xfId="0" applyFont="1" applyBorder="1" applyProtection="1">
      <protection hidden="1"/>
    </xf>
    <xf numFmtId="0" fontId="8" fillId="0" borderId="8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hidden="1"/>
    </xf>
    <xf numFmtId="0" fontId="8" fillId="0" borderId="17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vertical="center" wrapText="1"/>
      <protection hidden="1"/>
    </xf>
    <xf numFmtId="0" fontId="12" fillId="0" borderId="15" xfId="0" applyFont="1" applyBorder="1" applyAlignment="1" applyProtection="1">
      <alignment vertical="center" wrapText="1"/>
      <protection hidden="1"/>
    </xf>
    <xf numFmtId="0" fontId="13" fillId="0" borderId="16" xfId="0" applyFont="1" applyBorder="1" applyAlignment="1" applyProtection="1">
      <alignment vertical="center" wrapText="1"/>
      <protection hidden="1"/>
    </xf>
    <xf numFmtId="0" fontId="13" fillId="0" borderId="17" xfId="0" applyFont="1" applyBorder="1" applyAlignment="1" applyProtection="1">
      <alignment vertical="center" wrapText="1"/>
      <protection hidden="1"/>
    </xf>
    <xf numFmtId="0" fontId="13" fillId="0" borderId="20" xfId="0" applyFont="1" applyBorder="1" applyAlignment="1" applyProtection="1">
      <alignment vertical="center" wrapText="1"/>
      <protection hidden="1"/>
    </xf>
    <xf numFmtId="0" fontId="13" fillId="0" borderId="0" xfId="0" applyFont="1" applyBorder="1" applyAlignment="1" applyProtection="1">
      <alignment vertical="center" wrapText="1"/>
      <protection hidden="1"/>
    </xf>
    <xf numFmtId="0" fontId="13" fillId="0" borderId="21" xfId="0" applyFont="1" applyBorder="1" applyAlignment="1" applyProtection="1">
      <alignment vertical="center" wrapText="1"/>
      <protection hidden="1"/>
    </xf>
    <xf numFmtId="0" fontId="13" fillId="0" borderId="18" xfId="0" applyFont="1" applyBorder="1" applyAlignment="1" applyProtection="1">
      <alignment vertical="center" wrapText="1"/>
      <protection hidden="1"/>
    </xf>
    <xf numFmtId="0" fontId="13" fillId="0" borderId="11" xfId="0" applyFont="1" applyBorder="1" applyAlignment="1" applyProtection="1">
      <alignment vertical="center" wrapText="1"/>
      <protection hidden="1"/>
    </xf>
    <xf numFmtId="0" fontId="13" fillId="0" borderId="19" xfId="0" applyFont="1" applyBorder="1" applyAlignment="1" applyProtection="1">
      <alignment vertical="center" wrapText="1"/>
      <protection hidden="1"/>
    </xf>
    <xf numFmtId="0" fontId="13" fillId="0" borderId="15" xfId="0" applyFont="1" applyBorder="1" applyAlignment="1" applyProtection="1">
      <alignment vertical="center" wrapText="1"/>
      <protection hidden="1"/>
    </xf>
    <xf numFmtId="0" fontId="8" fillId="0" borderId="20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Protection="1">
      <protection hidden="1"/>
    </xf>
    <xf numFmtId="0" fontId="1" fillId="5" borderId="3" xfId="0" applyFont="1" applyFill="1" applyBorder="1" applyProtection="1">
      <protection hidden="1"/>
    </xf>
    <xf numFmtId="0" fontId="14" fillId="0" borderId="0" xfId="0" applyFont="1" applyBorder="1" applyAlignment="1" applyProtection="1">
      <alignment horizontal="center" vertical="top"/>
      <protection hidden="1"/>
    </xf>
    <xf numFmtId="0" fontId="9" fillId="0" borderId="20" xfId="0" applyFont="1" applyFill="1" applyBorder="1" applyAlignment="1" applyProtection="1">
      <alignment vertical="center" wrapText="1"/>
      <protection hidden="1"/>
    </xf>
    <xf numFmtId="0" fontId="9" fillId="0" borderId="0" xfId="0" applyFont="1" applyFill="1" applyBorder="1" applyAlignment="1" applyProtection="1">
      <alignment vertical="center" wrapText="1"/>
      <protection hidden="1"/>
    </xf>
    <xf numFmtId="0" fontId="9" fillId="0" borderId="21" xfId="0" applyFont="1" applyFill="1" applyBorder="1" applyAlignment="1" applyProtection="1">
      <alignment vertical="center" wrapText="1"/>
      <protection hidden="1"/>
    </xf>
    <xf numFmtId="0" fontId="9" fillId="0" borderId="18" xfId="0" applyFont="1" applyFill="1" applyBorder="1" applyAlignment="1" applyProtection="1">
      <alignment vertical="center" wrapText="1"/>
      <protection hidden="1"/>
    </xf>
    <xf numFmtId="0" fontId="9" fillId="0" borderId="11" xfId="0" applyFont="1" applyFill="1" applyBorder="1" applyAlignment="1" applyProtection="1">
      <alignment vertical="center" wrapText="1"/>
      <protection hidden="1"/>
    </xf>
    <xf numFmtId="0" fontId="9" fillId="0" borderId="19" xfId="0" applyFont="1" applyFill="1" applyBorder="1" applyAlignment="1" applyProtection="1">
      <alignment vertical="center" wrapText="1"/>
      <protection hidden="1"/>
    </xf>
    <xf numFmtId="0" fontId="1" fillId="5" borderId="24" xfId="0" applyFont="1" applyFill="1" applyBorder="1" applyProtection="1"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2" fillId="0" borderId="25" xfId="0" applyFont="1" applyBorder="1" applyAlignment="1" applyProtection="1">
      <alignment vertical="top"/>
      <protection hidden="1"/>
    </xf>
    <xf numFmtId="0" fontId="10" fillId="0" borderId="14" xfId="0" applyFont="1" applyBorder="1" applyAlignment="1" applyProtection="1">
      <protection hidden="1"/>
    </xf>
    <xf numFmtId="0" fontId="10" fillId="0" borderId="0" xfId="0" applyFont="1" applyAlignment="1" applyProtection="1">
      <protection hidden="1"/>
    </xf>
    <xf numFmtId="0" fontId="18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Protection="1">
      <protection hidden="1"/>
    </xf>
    <xf numFmtId="0" fontId="16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Border="1" applyProtection="1">
      <protection hidden="1"/>
    </xf>
    <xf numFmtId="0" fontId="10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19" fillId="2" borderId="27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0" fontId="20" fillId="5" borderId="1" xfId="0" applyFont="1" applyFill="1" applyBorder="1" applyAlignment="1" applyProtection="1">
      <alignment horizontal="center" vertical="center"/>
      <protection hidden="1"/>
    </xf>
    <xf numFmtId="0" fontId="20" fillId="5" borderId="1" xfId="0" applyFont="1" applyFill="1" applyBorder="1" applyAlignment="1" applyProtection="1">
      <alignment horizontal="center" vertical="center" wrapText="1"/>
      <protection hidden="1"/>
    </xf>
    <xf numFmtId="0" fontId="16" fillId="7" borderId="26" xfId="0" applyFont="1" applyFill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25" xfId="0" applyFont="1" applyBorder="1" applyAlignment="1" applyProtection="1">
      <alignment vertical="center"/>
      <protection hidden="1"/>
    </xf>
    <xf numFmtId="3" fontId="22" fillId="3" borderId="3" xfId="0" applyNumberFormat="1" applyFont="1" applyFill="1" applyBorder="1" applyProtection="1">
      <protection locked="0" hidden="1"/>
    </xf>
    <xf numFmtId="3" fontId="23" fillId="5" borderId="3" xfId="0" applyNumberFormat="1" applyFont="1" applyFill="1" applyBorder="1" applyProtection="1">
      <protection hidden="1"/>
    </xf>
    <xf numFmtId="10" fontId="22" fillId="5" borderId="3" xfId="0" applyNumberFormat="1" applyFont="1" applyFill="1" applyBorder="1" applyAlignment="1" applyProtection="1">
      <alignment horizontal="center"/>
      <protection hidden="1"/>
    </xf>
    <xf numFmtId="3" fontId="22" fillId="5" borderId="3" xfId="0" applyNumberFormat="1" applyFont="1" applyFill="1" applyBorder="1" applyProtection="1">
      <protection hidden="1"/>
    </xf>
    <xf numFmtId="3" fontId="24" fillId="5" borderId="3" xfId="0" applyNumberFormat="1" applyFont="1" applyFill="1" applyBorder="1" applyProtection="1">
      <protection hidden="1"/>
    </xf>
    <xf numFmtId="0" fontId="27" fillId="5" borderId="28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protection hidden="1"/>
    </xf>
    <xf numFmtId="0" fontId="28" fillId="0" borderId="25" xfId="0" applyFont="1" applyFill="1" applyBorder="1" applyAlignment="1" applyProtection="1"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7" fillId="5" borderId="2" xfId="0" applyFont="1" applyFill="1" applyBorder="1" applyAlignment="1" applyProtection="1">
      <alignment horizontal="center" vertical="center" textRotation="255"/>
      <protection hidden="1"/>
    </xf>
    <xf numFmtId="0" fontId="17" fillId="5" borderId="12" xfId="0" applyFont="1" applyFill="1" applyBorder="1" applyAlignment="1" applyProtection="1">
      <alignment horizontal="center" vertical="center" textRotation="255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25" xfId="0" applyFont="1" applyFill="1" applyBorder="1" applyAlignment="1" applyProtection="1">
      <alignment horizontal="center"/>
      <protection hidden="1"/>
    </xf>
    <xf numFmtId="49" fontId="5" fillId="7" borderId="6" xfId="0" applyNumberFormat="1" applyFont="1" applyFill="1" applyBorder="1" applyAlignment="1" applyProtection="1">
      <alignment horizontal="center" vertical="center"/>
      <protection hidden="1"/>
    </xf>
    <xf numFmtId="49" fontId="5" fillId="7" borderId="4" xfId="0" applyNumberFormat="1" applyFont="1" applyFill="1" applyBorder="1" applyAlignment="1" applyProtection="1">
      <alignment horizontal="center" vertical="center"/>
      <protection hidden="1"/>
    </xf>
    <xf numFmtId="49" fontId="5" fillId="7" borderId="5" xfId="0" applyNumberFormat="1" applyFont="1" applyFill="1" applyBorder="1" applyAlignment="1" applyProtection="1">
      <alignment horizontal="center" vertical="center"/>
      <protection hidden="1"/>
    </xf>
    <xf numFmtId="0" fontId="25" fillId="6" borderId="22" xfId="0" applyFont="1" applyFill="1" applyBorder="1" applyAlignment="1" applyProtection="1">
      <alignment horizontal="center" vertical="center" textRotation="45" wrapText="1"/>
      <protection hidden="1"/>
    </xf>
    <xf numFmtId="0" fontId="25" fillId="6" borderId="13" xfId="0" applyFont="1" applyFill="1" applyBorder="1" applyAlignment="1" applyProtection="1">
      <alignment horizontal="center" vertical="center" textRotation="45" wrapText="1"/>
      <protection hidden="1"/>
    </xf>
    <xf numFmtId="0" fontId="25" fillId="6" borderId="23" xfId="0" applyFont="1" applyFill="1" applyBorder="1" applyAlignment="1" applyProtection="1">
      <alignment horizontal="center" vertical="center" textRotation="45" wrapText="1"/>
      <protection hidden="1"/>
    </xf>
    <xf numFmtId="0" fontId="26" fillId="6" borderId="13" xfId="0" applyFont="1" applyFill="1" applyBorder="1" applyAlignment="1" applyProtection="1">
      <alignment horizontal="center" vertical="center" textRotation="45" wrapText="1"/>
      <protection hidden="1"/>
    </xf>
    <xf numFmtId="0" fontId="1" fillId="0" borderId="9" xfId="0" applyFont="1" applyBorder="1" applyAlignment="1" applyProtection="1">
      <alignment horizontal="center" wrapText="1"/>
      <protection hidden="1"/>
    </xf>
    <xf numFmtId="0" fontId="5" fillId="7" borderId="29" xfId="0" applyFont="1" applyFill="1" applyBorder="1" applyAlignment="1" applyProtection="1">
      <alignment horizontal="center" vertical="center"/>
      <protection hidden="1"/>
    </xf>
    <xf numFmtId="0" fontId="5" fillId="7" borderId="26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0" fontId="19" fillId="5" borderId="30" xfId="0" applyFont="1" applyFill="1" applyBorder="1" applyAlignment="1" applyProtection="1">
      <alignment horizontal="center" vertical="center" wrapText="1"/>
      <protection hidden="1"/>
    </xf>
    <xf numFmtId="0" fontId="19" fillId="5" borderId="31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3">
    <dxf>
      <font>
        <color theme="1" tint="0.499984740745262"/>
      </font>
      <fill>
        <patternFill>
          <bgColor theme="1" tint="0.499984740745262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b/>
        <i val="0"/>
        <color theme="1"/>
      </font>
      <fill>
        <patternFill>
          <bgColor theme="5"/>
        </patternFill>
      </fill>
    </dxf>
  </dxfs>
  <tableStyles count="0" defaultTableStyle="TableStyleMedium2" defaultPivotStyle="PivotStyleLight16"/>
  <colors>
    <mruColors>
      <color rgb="FFBDEEFF"/>
      <color rgb="FFFFFFD2"/>
      <color rgb="FFBCD6EE"/>
      <color rgb="FFF6F0FA"/>
      <color rgb="FFCBA9E5"/>
      <color rgb="FFFFFFFF"/>
      <color rgb="FFE7E6E6"/>
      <color rgb="FFFFFFE6"/>
      <color rgb="FFFFFFD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6</xdr:row>
      <xdr:rowOff>76200</xdr:rowOff>
    </xdr:from>
    <xdr:to>
      <xdr:col>12</xdr:col>
      <xdr:colOff>3600</xdr:colOff>
      <xdr:row>8</xdr:row>
      <xdr:rowOff>95250</xdr:rowOff>
    </xdr:to>
    <xdr:sp macro="" textlink="">
      <xdr:nvSpPr>
        <xdr:cNvPr id="8" name="7 Metin kutusu"/>
        <xdr:cNvSpPr txBox="1"/>
      </xdr:nvSpPr>
      <xdr:spPr>
        <a:xfrm>
          <a:off x="8172450" y="1714500"/>
          <a:ext cx="3204000" cy="8382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endParaRPr lang="tr-TR" sz="800" i="1" baseline="0">
            <a:solidFill>
              <a:schemeClr val="tx1">
                <a:lumMod val="95000"/>
                <a:lumOff val="5000"/>
              </a:schemeClr>
            </a:solidFill>
            <a:latin typeface="Century" pitchFamily="18" charset="0"/>
          </a:endParaRPr>
        </a:p>
        <a:p>
          <a:pPr algn="l"/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4- "</a:t>
          </a:r>
          <a:r>
            <a:rPr lang="tr-TR" sz="800" b="0" i="1" u="none" strike="noStrike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2016</a:t>
          </a:r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" veya "</a:t>
          </a:r>
          <a:r>
            <a:rPr lang="tr-TR" sz="800" b="0" i="1" u="none" strike="noStrike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2016 ve 2015 yılları için giriş yapınız. Uyarısı geldi ise </a:t>
          </a:r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giriş yapılması istenen yıl/yıllar için tutar sütununa  alış, satış, hizmet gayrisafi</a:t>
          </a:r>
          <a:r>
            <a:rPr lang="tr-TR" sz="8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h</a:t>
          </a:r>
          <a:r>
            <a:rPr lang="tr-TR" sz="800" b="0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asılatı tutarlarını giriniz. </a:t>
          </a:r>
          <a:r>
            <a:rPr lang="tr-TR" sz="800" b="1" i="1" u="none" strike="noStrike">
              <a:solidFill>
                <a:srgbClr val="00B0F0"/>
              </a:solidFill>
              <a:latin typeface="+mn-lt"/>
              <a:ea typeface="+mn-ea"/>
              <a:cs typeface="+mn-cs"/>
            </a:rPr>
            <a:t>2018 yılı faaliyet dönemi için Sınıf ve Defter Tutma Esası belirlenmiştir.</a:t>
          </a:r>
          <a:r>
            <a:rPr lang="tr-TR" sz="800" b="1">
              <a:solidFill>
                <a:srgbClr val="00B0F0"/>
              </a:solidFill>
              <a:latin typeface="+mn-lt"/>
            </a:rPr>
            <a:t> </a:t>
          </a:r>
          <a:endParaRPr lang="tr-TR" sz="800" b="1" i="1" baseline="0">
            <a:solidFill>
              <a:srgbClr val="00B0F0"/>
            </a:solidFill>
            <a:latin typeface="+mn-lt"/>
          </a:endParaRPr>
        </a:p>
        <a:p>
          <a:pPr algn="l"/>
          <a:endParaRPr lang="tr-TR" sz="700" i="1" baseline="0">
            <a:solidFill>
              <a:schemeClr val="tx1">
                <a:lumMod val="95000"/>
                <a:lumOff val="5000"/>
              </a:schemeClr>
            </a:solidFill>
            <a:latin typeface="Century" pitchFamily="18" charset="0"/>
          </a:endParaRPr>
        </a:p>
      </xdr:txBody>
    </xdr:sp>
    <xdr:clientData/>
  </xdr:twoCellAnchor>
  <xdr:twoCellAnchor>
    <xdr:from>
      <xdr:col>7</xdr:col>
      <xdr:colOff>38100</xdr:colOff>
      <xdr:row>0</xdr:row>
      <xdr:rowOff>19050</xdr:rowOff>
    </xdr:from>
    <xdr:to>
      <xdr:col>12</xdr:col>
      <xdr:colOff>3600</xdr:colOff>
      <xdr:row>0</xdr:row>
      <xdr:rowOff>581025</xdr:rowOff>
    </xdr:to>
    <xdr:sp macro="" textlink="">
      <xdr:nvSpPr>
        <xdr:cNvPr id="9" name="8 Metin kutusu"/>
        <xdr:cNvSpPr txBox="1"/>
      </xdr:nvSpPr>
      <xdr:spPr>
        <a:xfrm>
          <a:off x="8172450" y="19050"/>
          <a:ext cx="3204000" cy="561975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1200" b="1" i="0" baseline="0">
              <a:solidFill>
                <a:schemeClr val="accent2">
                  <a:lumMod val="50000"/>
                </a:schemeClr>
              </a:solidFill>
              <a:latin typeface="+mn-lt"/>
            </a:rPr>
            <a:t>İŞLEM ADIMLARI</a:t>
          </a:r>
        </a:p>
      </xdr:txBody>
    </xdr:sp>
    <xdr:clientData/>
  </xdr:twoCellAnchor>
  <xdr:twoCellAnchor>
    <xdr:from>
      <xdr:col>7</xdr:col>
      <xdr:colOff>19049</xdr:colOff>
      <xdr:row>8</xdr:row>
      <xdr:rowOff>142874</xdr:rowOff>
    </xdr:from>
    <xdr:to>
      <xdr:col>11</xdr:col>
      <xdr:colOff>632249</xdr:colOff>
      <xdr:row>9</xdr:row>
      <xdr:rowOff>191323</xdr:rowOff>
    </xdr:to>
    <xdr:sp macro="" textlink="">
      <xdr:nvSpPr>
        <xdr:cNvPr id="10" name="9 Metin kutusu"/>
        <xdr:cNvSpPr txBox="1"/>
      </xdr:nvSpPr>
      <xdr:spPr>
        <a:xfrm>
          <a:off x="8153399" y="2657474"/>
          <a:ext cx="3204000" cy="410399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1200" b="1" i="0" baseline="0">
              <a:solidFill>
                <a:schemeClr val="tx1">
                  <a:lumMod val="95000"/>
                  <a:lumOff val="5000"/>
                </a:schemeClr>
              </a:solidFill>
              <a:latin typeface="Calibri" pitchFamily="34" charset="0"/>
            </a:rPr>
            <a:t>AÇIKLAMALAR</a:t>
          </a:r>
        </a:p>
      </xdr:txBody>
    </xdr:sp>
    <xdr:clientData/>
  </xdr:twoCellAnchor>
  <xdr:twoCellAnchor>
    <xdr:from>
      <xdr:col>7</xdr:col>
      <xdr:colOff>19050</xdr:colOff>
      <xdr:row>9</xdr:row>
      <xdr:rowOff>219074</xdr:rowOff>
    </xdr:from>
    <xdr:to>
      <xdr:col>11</xdr:col>
      <xdr:colOff>632250</xdr:colOff>
      <xdr:row>12</xdr:row>
      <xdr:rowOff>314325</xdr:rowOff>
    </xdr:to>
    <xdr:sp macro="" textlink="">
      <xdr:nvSpPr>
        <xdr:cNvPr id="11" name="10 Metin kutusu"/>
        <xdr:cNvSpPr txBox="1"/>
      </xdr:nvSpPr>
      <xdr:spPr>
        <a:xfrm>
          <a:off x="8153400" y="3200399"/>
          <a:ext cx="3204000" cy="1123951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800" b="1" i="1" kern="0" spc="0" baseline="0">
              <a:solidFill>
                <a:schemeClr val="tx1"/>
              </a:solidFill>
              <a:latin typeface="+mn-lt"/>
            </a:rPr>
            <a:t>Bilanço Esasından İşletme Hesabına Geçiş</a:t>
          </a:r>
        </a:p>
        <a:p>
          <a:pPr algn="ctr"/>
          <a:endParaRPr lang="tr-TR" sz="400" b="1" i="1" kern="0" spc="0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i="1" baseline="0">
              <a:solidFill>
                <a:schemeClr val="tx1"/>
              </a:solidFill>
              <a:latin typeface="+mn-lt"/>
            </a:rPr>
            <a:t>Son dönem iş hacminin % 20'yi aşan bir nispette düşük olması veya arka arkaya son üç dönem iş hacminin % 20'ye kadar düşüklük göstermesi halinde işletme hesabı esasına göre defter tutulması mümkün bulunmaktadır.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(Bilanço esasından işletme hesabına geçiş ihtiyari olup isteyen mükellefler bilanço esasına göre defter tutmaya devam edebilirler.)</a:t>
          </a:r>
        </a:p>
      </xdr:txBody>
    </xdr:sp>
    <xdr:clientData/>
  </xdr:twoCellAnchor>
  <xdr:twoCellAnchor>
    <xdr:from>
      <xdr:col>7</xdr:col>
      <xdr:colOff>19050</xdr:colOff>
      <xdr:row>13</xdr:row>
      <xdr:rowOff>9524</xdr:rowOff>
    </xdr:from>
    <xdr:to>
      <xdr:col>11</xdr:col>
      <xdr:colOff>632250</xdr:colOff>
      <xdr:row>15</xdr:row>
      <xdr:rowOff>171449</xdr:rowOff>
    </xdr:to>
    <xdr:sp macro="" textlink="">
      <xdr:nvSpPr>
        <xdr:cNvPr id="13" name="12 Metin kutusu"/>
        <xdr:cNvSpPr txBox="1"/>
      </xdr:nvSpPr>
      <xdr:spPr>
        <a:xfrm>
          <a:off x="8153400" y="4362449"/>
          <a:ext cx="3204000" cy="847725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800" b="1" i="1" kern="0" spc="0" baseline="0">
              <a:solidFill>
                <a:schemeClr val="tx1"/>
              </a:solidFill>
              <a:latin typeface="+mn-lt"/>
            </a:rPr>
            <a:t>İşletme Hesabı Esasından Bilanço Esasına Geçiş </a:t>
          </a:r>
        </a:p>
        <a:p>
          <a:pPr algn="ctr"/>
          <a:endParaRPr lang="tr-TR" sz="400" b="1" i="1" kern="0" spc="0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kern="0" spc="0" baseline="0">
              <a:solidFill>
                <a:schemeClr val="tx1"/>
              </a:solidFill>
              <a:latin typeface="+mn-lt"/>
            </a:rPr>
            <a:t>Son dönem iş hacminin % 20'yi aşan bir nispette fazla olması veya arka arkaya son iki dönemin iş hacminin % 20'ye kadar bir fazlalık göstermesi halinde bilanço esasına göre defter tutulması zorunludur.</a:t>
          </a:r>
          <a:endParaRPr lang="tr-TR" sz="800" b="0" i="1" baseline="0">
            <a:solidFill>
              <a:schemeClr val="tx1"/>
            </a:solidFill>
            <a:latin typeface="+mn-lt"/>
          </a:endParaRPr>
        </a:p>
      </xdr:txBody>
    </xdr:sp>
    <xdr:clientData/>
  </xdr:twoCellAnchor>
  <xdr:twoCellAnchor>
    <xdr:from>
      <xdr:col>7</xdr:col>
      <xdr:colOff>19050</xdr:colOff>
      <xdr:row>15</xdr:row>
      <xdr:rowOff>209549</xdr:rowOff>
    </xdr:from>
    <xdr:to>
      <xdr:col>11</xdr:col>
      <xdr:colOff>632250</xdr:colOff>
      <xdr:row>20</xdr:row>
      <xdr:rowOff>333375</xdr:rowOff>
    </xdr:to>
    <xdr:sp macro="" textlink="">
      <xdr:nvSpPr>
        <xdr:cNvPr id="14" name="13 Metin kutusu"/>
        <xdr:cNvSpPr txBox="1"/>
      </xdr:nvSpPr>
      <xdr:spPr>
        <a:xfrm>
          <a:off x="8153400" y="5200649"/>
          <a:ext cx="3204000" cy="1933576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bg2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Sınıf değiştirme işlemi sadece gerçek kişi tacirlerle ilgilidir.</a:t>
          </a:r>
        </a:p>
        <a:p>
          <a:pPr algn="l"/>
          <a:endParaRPr lang="tr-TR" sz="800" b="0" i="1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Mal alım satımı ve hizmet ifasının birlikte yapılması halinde; hesaplamada alım satım dışındaki işlere  ait gayrisafi iş hasılatının beş katı ile yıllık satış tutarının toplamı dikkate alınır. </a:t>
          </a:r>
        </a:p>
        <a:p>
          <a:pPr algn="l"/>
          <a:endParaRPr lang="tr-TR" sz="800" b="0" i="1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Yeniden işe başlayan tacirler, iş hacimlerine göre sınıflandırılıncaya kadar ikinci sınıf tüccar gibi işletme defteri tutabilirler.</a:t>
          </a:r>
        </a:p>
        <a:p>
          <a:pPr algn="l"/>
          <a:endParaRPr lang="tr-TR" sz="800" b="0" i="1" baseline="0">
            <a:solidFill>
              <a:schemeClr val="tx1"/>
            </a:solidFill>
            <a:latin typeface="+mn-lt"/>
          </a:endParaRPr>
        </a:p>
        <a:p>
          <a:pPr algn="l"/>
          <a:r>
            <a:rPr lang="tr-TR" sz="800" b="0" i="1" baseline="0">
              <a:solidFill>
                <a:schemeClr val="tx1"/>
              </a:solidFill>
              <a:latin typeface="+mn-lt"/>
              <a:sym typeface="Wingdings 2"/>
            </a:rPr>
            <a:t>  </a:t>
          </a:r>
          <a:r>
            <a:rPr lang="tr-TR" sz="800" b="0" i="1" baseline="0">
              <a:solidFill>
                <a:schemeClr val="tx1"/>
              </a:solidFill>
              <a:latin typeface="+mn-lt"/>
            </a:rPr>
            <a:t>Satışlardan iade edilen tutarlar yıllık iş hacminin hesabında dikkate alınmaz. (Mal iadeleri sonrasında kalan tutarın değil düzenlenen toplam fatura tutarının  dikkate alınması gerekmektedir.</a:t>
          </a:r>
        </a:p>
      </xdr:txBody>
    </xdr:sp>
    <xdr:clientData/>
  </xdr:twoCellAnchor>
  <xdr:oneCellAnchor>
    <xdr:from>
      <xdr:col>11</xdr:col>
      <xdr:colOff>342900</xdr:colOff>
      <xdr:row>21</xdr:row>
      <xdr:rowOff>190500</xdr:rowOff>
    </xdr:from>
    <xdr:ext cx="184731" cy="264560"/>
    <xdr:sp macro="" textlink="">
      <xdr:nvSpPr>
        <xdr:cNvPr id="16" name="15 Metin kutusu"/>
        <xdr:cNvSpPr txBox="1"/>
      </xdr:nvSpPr>
      <xdr:spPr>
        <a:xfrm>
          <a:off x="11068050" y="7400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r-TR" sz="1100"/>
        </a:p>
      </xdr:txBody>
    </xdr:sp>
    <xdr:clientData/>
  </xdr:oneCellAnchor>
  <xdr:twoCellAnchor>
    <xdr:from>
      <xdr:col>6</xdr:col>
      <xdr:colOff>371475</xdr:colOff>
      <xdr:row>21</xdr:row>
      <xdr:rowOff>19050</xdr:rowOff>
    </xdr:from>
    <xdr:to>
      <xdr:col>11</xdr:col>
      <xdr:colOff>630149</xdr:colOff>
      <xdr:row>22</xdr:row>
      <xdr:rowOff>9526</xdr:rowOff>
    </xdr:to>
    <xdr:sp macro="" textlink="">
      <xdr:nvSpPr>
        <xdr:cNvPr id="18" name="17 Metin kutusu"/>
        <xdr:cNvSpPr txBox="1"/>
      </xdr:nvSpPr>
      <xdr:spPr>
        <a:xfrm>
          <a:off x="8124825" y="7181850"/>
          <a:ext cx="3230474" cy="352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800" b="0" baseline="0">
              <a:solidFill>
                <a:schemeClr val="bg2">
                  <a:lumMod val="50000"/>
                </a:schemeClr>
              </a:solidFill>
              <a:latin typeface="Arial" pitchFamily="34" charset="0"/>
              <a:cs typeface="Arial" pitchFamily="34" charset="0"/>
            </a:rPr>
            <a:t>ASMMMO - Kasım / 2017 - D.Y.</a:t>
          </a:r>
          <a:endParaRPr lang="tr-TR" sz="800" b="0">
            <a:solidFill>
              <a:schemeClr val="bg2">
                <a:lumMod val="50000"/>
              </a:schemeClr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13350</xdr:colOff>
      <xdr:row>0</xdr:row>
      <xdr:rowOff>0</xdr:rowOff>
    </xdr:from>
    <xdr:to>
      <xdr:col>6</xdr:col>
      <xdr:colOff>0</xdr:colOff>
      <xdr:row>1</xdr:row>
      <xdr:rowOff>0</xdr:rowOff>
    </xdr:to>
    <xdr:sp macro="" textlink="">
      <xdr:nvSpPr>
        <xdr:cNvPr id="17" name="16 Metin kutusu"/>
        <xdr:cNvSpPr txBox="1"/>
      </xdr:nvSpPr>
      <xdr:spPr>
        <a:xfrm>
          <a:off x="13350" y="0"/>
          <a:ext cx="7740000" cy="647700"/>
        </a:xfrm>
        <a:prstGeom prst="rect">
          <a:avLst/>
        </a:prstGeom>
        <a:solidFill>
          <a:schemeClr val="bg2"/>
        </a:solidFill>
        <a:ln>
          <a:noFill/>
        </a:ln>
        <a:effectLst>
          <a:softEdge rad="12700"/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r-TR" sz="1400" b="1" i="0" baseline="0">
              <a:solidFill>
                <a:schemeClr val="tx1">
                  <a:lumMod val="50000"/>
                  <a:lumOff val="50000"/>
                </a:schemeClr>
              </a:solidFill>
              <a:latin typeface="Arial Black" pitchFamily="34" charset="0"/>
              <a:ea typeface="+mn-ea"/>
              <a:cs typeface="+mn-cs"/>
            </a:rPr>
            <a:t>2018 FAALİYET DÖNEMİ İÇİN  SINIF / DEFTER TUTMA</a:t>
          </a:r>
        </a:p>
        <a:p>
          <a:pPr algn="ctr"/>
          <a:r>
            <a:rPr lang="tr-TR" sz="1400" b="1" i="0" baseline="0">
              <a:solidFill>
                <a:schemeClr val="tx1">
                  <a:lumMod val="50000"/>
                  <a:lumOff val="50000"/>
                </a:schemeClr>
              </a:solidFill>
              <a:latin typeface="Arial Black" pitchFamily="34" charset="0"/>
              <a:ea typeface="+mn-ea"/>
              <a:cs typeface="+mn-cs"/>
            </a:rPr>
            <a:t> ESASI BELİRLEME</a:t>
          </a:r>
        </a:p>
      </xdr:txBody>
    </xdr:sp>
    <xdr:clientData/>
  </xdr:twoCellAnchor>
  <xdr:twoCellAnchor editAs="oneCell">
    <xdr:from>
      <xdr:col>0</xdr:col>
      <xdr:colOff>95251</xdr:colOff>
      <xdr:row>0</xdr:row>
      <xdr:rowOff>114300</xdr:rowOff>
    </xdr:from>
    <xdr:to>
      <xdr:col>1</xdr:col>
      <xdr:colOff>52250</xdr:colOff>
      <xdr:row>0</xdr:row>
      <xdr:rowOff>582300</xdr:rowOff>
    </xdr:to>
    <xdr:pic>
      <xdr:nvPicPr>
        <xdr:cNvPr id="20" name="19 Resim" descr="ASMMMO-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251" y="114300"/>
          <a:ext cx="337999" cy="468000"/>
        </a:xfrm>
        <a:prstGeom prst="rect">
          <a:avLst/>
        </a:prstGeom>
      </xdr:spPr>
    </xdr:pic>
    <xdr:clientData/>
  </xdr:twoCellAnchor>
  <xdr:twoCellAnchor>
    <xdr:from>
      <xdr:col>7</xdr:col>
      <xdr:colOff>38100</xdr:colOff>
      <xdr:row>0</xdr:row>
      <xdr:rowOff>600076</xdr:rowOff>
    </xdr:from>
    <xdr:to>
      <xdr:col>12</xdr:col>
      <xdr:colOff>3600</xdr:colOff>
      <xdr:row>6</xdr:row>
      <xdr:rowOff>57150</xdr:rowOff>
    </xdr:to>
    <xdr:sp macro="" textlink="">
      <xdr:nvSpPr>
        <xdr:cNvPr id="19" name="18 Metin kutusu"/>
        <xdr:cNvSpPr txBox="1"/>
      </xdr:nvSpPr>
      <xdr:spPr>
        <a:xfrm>
          <a:off x="8172450" y="600076"/>
          <a:ext cx="3204000" cy="1057274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4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  <a:effectLst>
          <a:innerShdw blurRad="63500" dist="50800" dir="2700000">
            <a:prstClr val="black">
              <a:alpha val="50000"/>
            </a:prstClr>
          </a:inn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tr-TR" sz="75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1- 2017 faaliyet döneminde bulunduğunuz sınıfı işaretleyiniz. </a:t>
          </a:r>
          <a:endParaRPr lang="tr-TR" sz="800"/>
        </a:p>
        <a:p>
          <a:pPr fontAlgn="base"/>
          <a:endParaRPr lang="tr-TR" sz="80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2- 2017 faaliyet dönemi sonu itibariyle alış, satış, hizmet gayrisafi hasılat tutarlarını giriniz. </a:t>
          </a:r>
          <a:endParaRPr lang="tr-TR" sz="800"/>
        </a:p>
        <a:p>
          <a:pPr fontAlgn="base"/>
          <a:endParaRPr lang="tr-TR" sz="800" i="1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3- "</a:t>
          </a:r>
          <a:r>
            <a:rPr lang="tr-TR" sz="800" i="1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2016</a:t>
          </a:r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" veya "</a:t>
          </a:r>
          <a:r>
            <a:rPr lang="tr-TR" sz="800" i="1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2016 ve 2015</a:t>
          </a:r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" </a:t>
          </a:r>
          <a:r>
            <a:rPr lang="tr-TR" sz="800" i="1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rPr>
            <a:t>yılları için giriş yapınız</a:t>
          </a:r>
          <a:r>
            <a:rPr lang="tr-TR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" </a:t>
          </a:r>
          <a:r>
            <a:rPr lang="tr-TR" sz="800" i="1" baseline="0">
              <a:solidFill>
                <a:schemeClr val="tx1"/>
              </a:solidFill>
              <a:latin typeface="+mn-lt"/>
              <a:ea typeface="+mn-ea"/>
              <a:cs typeface="+mn-cs"/>
            </a:rPr>
            <a:t>uyarısı gelmedi ise </a:t>
          </a:r>
          <a:r>
            <a:rPr lang="tr-TR" sz="800" b="1" i="1" baseline="0">
              <a:solidFill>
                <a:srgbClr val="00B0F0"/>
              </a:solidFill>
              <a:latin typeface="+mn-lt"/>
              <a:ea typeface="+mn-ea"/>
              <a:cs typeface="+mn-cs"/>
            </a:rPr>
            <a:t>2018 faaliyet döneminde </a:t>
          </a:r>
          <a:r>
            <a:rPr lang="tr-TR" sz="800" b="1" i="1" u="none" baseline="0">
              <a:solidFill>
                <a:srgbClr val="00B0F0"/>
              </a:solidFill>
              <a:latin typeface="+mn-lt"/>
              <a:ea typeface="+mn-ea"/>
              <a:cs typeface="+mn-cs"/>
            </a:rPr>
            <a:t>Sınıf ve Defter Tutma  Esası </a:t>
          </a:r>
          <a:r>
            <a:rPr lang="tr-TR" sz="800" b="1" i="1" baseline="0">
              <a:solidFill>
                <a:srgbClr val="00B0F0"/>
              </a:solidFill>
              <a:latin typeface="+mn-lt"/>
              <a:ea typeface="+mn-ea"/>
              <a:cs typeface="+mn-cs"/>
            </a:rPr>
            <a:t>belirlenmiştir.</a:t>
          </a:r>
          <a:endParaRPr lang="tr-TR" sz="800">
            <a:solidFill>
              <a:srgbClr val="00B0F0"/>
            </a:solidFill>
          </a:endParaRPr>
        </a:p>
      </xdr:txBody>
    </xdr:sp>
    <xdr:clientData/>
  </xdr:twoCellAnchor>
  <xdr:twoCellAnchor>
    <xdr:from>
      <xdr:col>0</xdr:col>
      <xdr:colOff>0</xdr:colOff>
      <xdr:row>11</xdr:row>
      <xdr:rowOff>38099</xdr:rowOff>
    </xdr:from>
    <xdr:to>
      <xdr:col>4</xdr:col>
      <xdr:colOff>1237650</xdr:colOff>
      <xdr:row>12</xdr:row>
      <xdr:rowOff>14549</xdr:rowOff>
    </xdr:to>
    <xdr:sp macro="" textlink="">
      <xdr:nvSpPr>
        <xdr:cNvPr id="15" name="14 Metin kutusu"/>
        <xdr:cNvSpPr txBox="1"/>
      </xdr:nvSpPr>
      <xdr:spPr>
        <a:xfrm>
          <a:off x="0" y="3762374"/>
          <a:ext cx="5562000" cy="3384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900" b="1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  <a:sym typeface="Symbol"/>
            </a:rPr>
            <a:t> </a:t>
          </a:r>
          <a:endParaRPr lang="tr-TR" sz="750">
            <a:solidFill>
              <a:schemeClr val="accent2">
                <a:lumMod val="75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16</xdr:row>
      <xdr:rowOff>28576</xdr:rowOff>
    </xdr:from>
    <xdr:to>
      <xdr:col>4</xdr:col>
      <xdr:colOff>1237650</xdr:colOff>
      <xdr:row>17</xdr:row>
      <xdr:rowOff>5026</xdr:rowOff>
    </xdr:to>
    <xdr:sp macro="" textlink="">
      <xdr:nvSpPr>
        <xdr:cNvPr id="21" name="20 Metin kutusu"/>
        <xdr:cNvSpPr txBox="1"/>
      </xdr:nvSpPr>
      <xdr:spPr>
        <a:xfrm>
          <a:off x="0" y="5562601"/>
          <a:ext cx="5562000" cy="3384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900" b="1" i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tr-TR" sz="75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>
    <xdr:from>
      <xdr:col>0</xdr:col>
      <xdr:colOff>0</xdr:colOff>
      <xdr:row>21</xdr:row>
      <xdr:rowOff>28574</xdr:rowOff>
    </xdr:from>
    <xdr:to>
      <xdr:col>5</xdr:col>
      <xdr:colOff>2171700</xdr:colOff>
      <xdr:row>22</xdr:row>
      <xdr:rowOff>5024</xdr:rowOff>
    </xdr:to>
    <xdr:sp macro="" textlink="">
      <xdr:nvSpPr>
        <xdr:cNvPr id="22" name="21 Metin kutusu"/>
        <xdr:cNvSpPr txBox="1"/>
      </xdr:nvSpPr>
      <xdr:spPr>
        <a:xfrm>
          <a:off x="0" y="7191374"/>
          <a:ext cx="7743825" cy="338400"/>
        </a:xfrm>
        <a:prstGeom prst="rect">
          <a:avLst/>
        </a:prstGeom>
        <a:blipFill>
          <a:blip xmlns:r="http://schemas.openxmlformats.org/officeDocument/2006/relationships" r:embed="rId1" cstate="print">
            <a:duotone>
              <a:schemeClr val="accent1">
                <a:shade val="45000"/>
                <a:satMod val="135000"/>
              </a:schemeClr>
              <a:prstClr val="white"/>
            </a:duotone>
          </a:blip>
          <a:tile tx="0" ty="0" sx="100000" sy="100000" flip="none" algn="tl"/>
        </a:blip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tr-TR" sz="750" b="0" i="1" u="none" strike="noStrike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tr-TR" sz="75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pageSetUpPr fitToPage="1"/>
  </sheetPr>
  <dimension ref="A1:Z42"/>
  <sheetViews>
    <sheetView showGridLines="0" showRowColHeaders="0" tabSelected="1" workbookViewId="0">
      <selection activeCell="E5" sqref="A5:F21"/>
    </sheetView>
  </sheetViews>
  <sheetFormatPr defaultColWidth="0" defaultRowHeight="15" zeroHeight="1"/>
  <cols>
    <col min="1" max="1" width="5.7109375" style="4" customWidth="1"/>
    <col min="2" max="2" width="21.7109375" style="4" customWidth="1"/>
    <col min="3" max="5" width="18.7109375" style="4" customWidth="1"/>
    <col min="6" max="6" width="32.7109375" style="4" customWidth="1"/>
    <col min="7" max="7" width="5.7109375" style="4" customWidth="1"/>
    <col min="8" max="12" width="9.7109375" style="4" customWidth="1"/>
    <col min="13" max="13" width="5.7109375" style="4" customWidth="1"/>
    <col min="14" max="26" width="0" style="4" hidden="1" customWidth="1"/>
    <col min="27" max="16384" width="9.140625" style="4" hidden="1"/>
  </cols>
  <sheetData>
    <row r="1" spans="1:24" s="2" customFormat="1" ht="51" customHeight="1">
      <c r="A1" s="72"/>
      <c r="B1" s="72"/>
      <c r="C1" s="72"/>
      <c r="D1" s="72"/>
      <c r="E1" s="72"/>
      <c r="F1" s="73"/>
      <c r="G1" s="1"/>
      <c r="H1" s="69" t="s">
        <v>3</v>
      </c>
      <c r="I1" s="69"/>
      <c r="J1" s="69"/>
      <c r="K1" s="69"/>
      <c r="L1" s="69"/>
    </row>
    <row r="2" spans="1:24" s="2" customFormat="1" ht="17.25" customHeight="1">
      <c r="A2" s="67" t="s">
        <v>3</v>
      </c>
      <c r="B2" s="67"/>
      <c r="C2" s="67"/>
      <c r="D2" s="67"/>
      <c r="E2" s="67"/>
      <c r="F2" s="68"/>
      <c r="G2" s="1"/>
      <c r="H2" s="66"/>
      <c r="I2" s="66"/>
      <c r="J2" s="66"/>
      <c r="K2" s="66"/>
      <c r="L2" s="66"/>
    </row>
    <row r="3" spans="1:24" s="2" customFormat="1" ht="17.25" customHeight="1">
      <c r="A3" s="35"/>
      <c r="B3" s="58" t="s">
        <v>3</v>
      </c>
      <c r="C3" s="58"/>
      <c r="D3" s="58"/>
      <c r="E3" s="58"/>
      <c r="F3" s="59"/>
      <c r="G3" s="1"/>
      <c r="H3" s="30"/>
      <c r="I3" s="31"/>
      <c r="J3" s="31"/>
      <c r="K3" s="31"/>
      <c r="L3" s="32"/>
    </row>
    <row r="4" spans="1:24" s="2" customFormat="1" ht="17.25" customHeight="1">
      <c r="A4" s="43"/>
      <c r="B4" s="43"/>
      <c r="C4" s="43"/>
      <c r="D4" s="52"/>
      <c r="E4" s="43" t="s">
        <v>19</v>
      </c>
      <c r="F4" s="44"/>
      <c r="G4" s="1"/>
      <c r="H4" s="36" t="s">
        <v>3</v>
      </c>
      <c r="I4" s="37"/>
      <c r="J4" s="37"/>
      <c r="K4" s="37"/>
      <c r="L4" s="38"/>
    </row>
    <row r="5" spans="1:24" s="2" customFormat="1" ht="31.5" customHeight="1">
      <c r="A5" s="7"/>
      <c r="B5" s="8">
        <v>2</v>
      </c>
      <c r="C5" s="7"/>
      <c r="D5" s="7"/>
      <c r="E5" s="7" t="s">
        <v>3</v>
      </c>
      <c r="F5" s="7"/>
      <c r="G5" s="1"/>
      <c r="H5" s="36"/>
      <c r="I5" s="37"/>
      <c r="J5" s="37"/>
      <c r="K5" s="37"/>
      <c r="L5" s="38"/>
    </row>
    <row r="6" spans="1:24" s="2" customFormat="1" ht="9" customHeight="1">
      <c r="A6" s="7"/>
      <c r="B6" s="7"/>
      <c r="C6" s="7"/>
      <c r="D6" s="7"/>
      <c r="E6" s="7"/>
      <c r="F6" s="7"/>
      <c r="G6" s="1"/>
      <c r="H6" s="36"/>
      <c r="I6" s="37"/>
      <c r="J6" s="37"/>
      <c r="K6" s="37"/>
      <c r="L6" s="38"/>
    </row>
    <row r="7" spans="1:24" s="3" customFormat="1" ht="36" customHeight="1">
      <c r="A7" s="88" t="s">
        <v>17</v>
      </c>
      <c r="B7" s="89"/>
      <c r="C7" s="55" t="s">
        <v>4</v>
      </c>
      <c r="D7" s="55" t="s">
        <v>5</v>
      </c>
      <c r="E7" s="56" t="s">
        <v>16</v>
      </c>
      <c r="F7" s="65" t="s">
        <v>15</v>
      </c>
      <c r="G7" s="9"/>
      <c r="H7" s="36"/>
      <c r="I7" s="37"/>
      <c r="J7" s="37"/>
      <c r="K7" s="37"/>
      <c r="L7" s="38"/>
      <c r="P7" s="86" t="s">
        <v>0</v>
      </c>
      <c r="Q7" s="4">
        <v>2017</v>
      </c>
      <c r="R7" s="4">
        <f>IF(AND(ISNUMBER(C8),C8&gt;0),IF(C8&gt;=D8,1,IF(E8&lt;-0.2,2,3)),0)</f>
        <v>0</v>
      </c>
      <c r="S7" s="4">
        <f>IF(AND(ISNUMBER(C9),C9&gt;0),IF(C9&gt;=D9,1,IF(E9&lt;-0.2,2,3)),0)</f>
        <v>0</v>
      </c>
      <c r="T7" s="4">
        <f>IF(AND(ISNUMBER(C10),C10&gt;0),IF(C10&gt;=D10,1,IF(E10&lt;-0.2,2,3)),0)</f>
        <v>0</v>
      </c>
      <c r="U7" s="4">
        <f>IF(AND(ISNUMBER(C11),C11&gt;0),IF(C11&gt;=D11,1,IF(E11&lt;-0.2,2,3)),0)</f>
        <v>0</v>
      </c>
      <c r="V7" s="4">
        <f>COUNTIF(R7:U7,3)</f>
        <v>0</v>
      </c>
      <c r="W7" s="86" t="str">
        <f>IF(B5=2,IF(OR(R10&gt;0,V10&gt;0),"II. SINIF OLARAK DEVAM EDEBİLİRSİNİZ","I. SINIF OLARAK DEVAM EDİLMESİ ZORUNLU"),"")</f>
        <v>I. SINIF OLARAK DEVAM EDİLMESİ ZORUNLU</v>
      </c>
      <c r="X7" s="84" t="str">
        <f>IF(B5=2,IF(OR(R10&gt;0,V10&gt;0),"İŞLETME","BİLANÇO"),"")</f>
        <v>BİLANÇO</v>
      </c>
    </row>
    <row r="8" spans="1:24" s="5" customFormat="1" ht="28.5" customHeight="1">
      <c r="A8" s="70">
        <v>2017</v>
      </c>
      <c r="B8" s="33" t="s">
        <v>6</v>
      </c>
      <c r="C8" s="60" t="s">
        <v>3</v>
      </c>
      <c r="D8" s="61">
        <v>190000</v>
      </c>
      <c r="E8" s="62" t="str">
        <f t="shared" ref="E8:E10" si="0">IF(AND(ISNUMBER(C8),C8&lt;&gt;0),SUM(C8-D8)/D8,"")</f>
        <v/>
      </c>
      <c r="F8" s="53" t="s">
        <v>14</v>
      </c>
      <c r="G8" s="10"/>
      <c r="H8" s="36"/>
      <c r="I8" s="37"/>
      <c r="J8" s="37"/>
      <c r="K8" s="37"/>
      <c r="L8" s="38"/>
      <c r="P8" s="86"/>
      <c r="Q8" s="4">
        <v>2016</v>
      </c>
      <c r="R8" s="4">
        <f>IF(AND(R$7=3,E13&gt;-0.2,E13&lt;0),3,1)</f>
        <v>1</v>
      </c>
      <c r="S8" s="4">
        <f>IF(AND(S$7=3,E14&gt;-0.2,E14&lt;0),3,1)</f>
        <v>1</v>
      </c>
      <c r="T8" s="4">
        <f>IF(AND(T$7=3,E15&gt;-0.2,E15&lt;0),3,1)</f>
        <v>1</v>
      </c>
      <c r="U8" s="4">
        <f>IF(AND(U$7=3,E16&gt;-0.2,E16&lt;0),3,1)</f>
        <v>1</v>
      </c>
      <c r="V8" s="4">
        <f t="shared" ref="V8:V9" si="1">COUNTIF(R8:U8,3)</f>
        <v>0</v>
      </c>
      <c r="W8" s="86"/>
      <c r="X8" s="84"/>
    </row>
    <row r="9" spans="1:24" s="5" customFormat="1" ht="28.5" customHeight="1">
      <c r="A9" s="70"/>
      <c r="B9" s="33" t="s">
        <v>7</v>
      </c>
      <c r="C9" s="60" t="s">
        <v>3</v>
      </c>
      <c r="D9" s="61">
        <v>260000</v>
      </c>
      <c r="E9" s="62" t="str">
        <f t="shared" si="0"/>
        <v/>
      </c>
      <c r="F9" s="77" t="str">
        <f>IF(V19=1,"2016 VE 2015 YILI İÇİN GİRİŞ YAPINIZ",IF(V19=2,"2016 YILI İÇİN GİRİŞ YAPINIZ",IF(B5=2,W7,W12)))</f>
        <v>I. SINIF OLARAK DEVAM EDİLMESİ ZORUNLU</v>
      </c>
      <c r="G9" s="10"/>
      <c r="H9" s="36"/>
      <c r="I9" s="37"/>
      <c r="J9" s="37"/>
      <c r="K9" s="37"/>
      <c r="L9" s="38"/>
      <c r="P9" s="86"/>
      <c r="Q9" s="4">
        <v>2015</v>
      </c>
      <c r="R9" s="4">
        <f>IF(AND(R$7=3,E18&gt;-0.2,E18&lt;0),3,1)</f>
        <v>1</v>
      </c>
      <c r="S9" s="4">
        <f>IF(AND(S$7=3,E19&gt;-0.2,E19&lt;0),3,1)</f>
        <v>1</v>
      </c>
      <c r="T9" s="4">
        <f>IF(AND(T$7=3,E20&gt;-0.2,E20&lt;0),3,1)</f>
        <v>1</v>
      </c>
      <c r="U9" s="4">
        <f>IF(AND(U$7=3,E21&gt;-0.2,E21&lt;0),3,1)</f>
        <v>1</v>
      </c>
      <c r="V9" s="4">
        <f t="shared" si="1"/>
        <v>0</v>
      </c>
      <c r="W9" s="86"/>
      <c r="X9" s="84"/>
    </row>
    <row r="10" spans="1:24" s="5" customFormat="1" ht="28.5" customHeight="1">
      <c r="A10" s="70"/>
      <c r="B10" s="33" t="s">
        <v>8</v>
      </c>
      <c r="C10" s="60" t="s">
        <v>3</v>
      </c>
      <c r="D10" s="61">
        <v>100000</v>
      </c>
      <c r="E10" s="62" t="str">
        <f t="shared" si="0"/>
        <v/>
      </c>
      <c r="F10" s="78"/>
      <c r="G10" s="10"/>
      <c r="H10" s="39"/>
      <c r="I10" s="40"/>
      <c r="J10" s="40"/>
      <c r="K10" s="40"/>
      <c r="L10" s="41"/>
      <c r="P10" s="86"/>
      <c r="Q10" s="4"/>
      <c r="R10" s="4">
        <f>COUNTIF(K7:U7,2)</f>
        <v>0</v>
      </c>
      <c r="S10" s="4"/>
      <c r="T10" s="4"/>
      <c r="U10" s="4"/>
      <c r="V10" s="4">
        <f>IF(AND(V7&gt;0,V8&gt;0,V9&gt;0),1,0)</f>
        <v>0</v>
      </c>
      <c r="W10" s="86"/>
      <c r="X10" s="84"/>
    </row>
    <row r="11" spans="1:24" s="5" customFormat="1" ht="28.5" customHeight="1">
      <c r="A11" s="70"/>
      <c r="B11" s="33" t="s">
        <v>9</v>
      </c>
      <c r="C11" s="63" t="str">
        <f>IF(AND(ISNUMBER(C9),C9&gt;0,ISNUMBER(C10),C10&gt;0),C10*5+C9,"")</f>
        <v/>
      </c>
      <c r="D11" s="61">
        <v>190000</v>
      </c>
      <c r="E11" s="62" t="str">
        <f>IF(AND(ISNUMBER(C11),C11&lt;&gt;0),SUM(C11-D11)/D11,"")</f>
        <v/>
      </c>
      <c r="F11" s="78"/>
      <c r="G11" s="10"/>
      <c r="H11" s="81" t="s">
        <v>3</v>
      </c>
      <c r="I11" s="81"/>
      <c r="J11" s="81"/>
      <c r="K11" s="81"/>
      <c r="L11" s="81"/>
      <c r="P11" s="4"/>
      <c r="Q11" s="4"/>
      <c r="R11" s="4"/>
      <c r="S11" s="4"/>
      <c r="T11" s="4"/>
      <c r="U11" s="4"/>
      <c r="V11" s="4"/>
      <c r="W11" s="4"/>
    </row>
    <row r="12" spans="1:24" s="5" customFormat="1" ht="28.5" customHeight="1">
      <c r="A12" s="74"/>
      <c r="B12" s="75"/>
      <c r="C12" s="75"/>
      <c r="D12" s="75"/>
      <c r="E12" s="76"/>
      <c r="F12" s="78"/>
      <c r="G12" s="10"/>
      <c r="H12" s="20"/>
      <c r="I12" s="21"/>
      <c r="J12" s="21"/>
      <c r="K12" s="21"/>
      <c r="L12" s="22"/>
      <c r="P12" s="86" t="s">
        <v>1</v>
      </c>
      <c r="Q12" s="4">
        <v>2017</v>
      </c>
      <c r="R12" s="4">
        <f>IF(AND(ISNUMBER(C8),C8&gt;0),IF(C8&lt;=D8,2,IF(E8&gt;0.2,1,3)),0)</f>
        <v>0</v>
      </c>
      <c r="S12" s="4">
        <f>IF(AND(ISNUMBER(C9),C9&gt;0),IF(C9&lt;=D9,2,IF(E9&gt;0.2,1,3)),0)</f>
        <v>0</v>
      </c>
      <c r="T12" s="4">
        <f>IF(AND(ISNUMBER(C10),C10&gt;0),IF(C10&lt;=D10,2,IF(E10&gt;0.2,1,3)),0)</f>
        <v>0</v>
      </c>
      <c r="U12" s="4">
        <f>IF(AND(ISNUMBER(C11),C11&gt;0),IF(C11&lt;=D11,2,IF(E11&gt;0.2,1,3)),0)</f>
        <v>0</v>
      </c>
      <c r="V12" s="4">
        <f>COUNTIF(R12:U12,3)</f>
        <v>0</v>
      </c>
      <c r="W12" s="86" t="str">
        <f>IF(B5=1,IF(OR(R14&gt;0,V14&gt;0),"I. SINIFA GEÇİLMESİ ZORUNLU","II. SINIF OLARAK DEVAM EDİLEBİLİR"),"")</f>
        <v/>
      </c>
      <c r="X12" s="85" t="str">
        <f>IF(B5=1,IF(OR(R14&gt;0,V14&gt;0),"BİLANÇO","İŞLETME"),"")</f>
        <v/>
      </c>
    </row>
    <row r="13" spans="1:24" s="5" customFormat="1" ht="28.5" customHeight="1">
      <c r="A13" s="70">
        <v>2016</v>
      </c>
      <c r="B13" s="34" t="s">
        <v>6</v>
      </c>
      <c r="C13" s="60" t="s">
        <v>3</v>
      </c>
      <c r="D13" s="61">
        <v>170000</v>
      </c>
      <c r="E13" s="62" t="str">
        <f t="shared" ref="E13:E15" si="2">IF(AND(ISNUMBER(C13),C13&lt;&gt;0),SUM(C13-D13)/D13,"")</f>
        <v/>
      </c>
      <c r="F13" s="78"/>
      <c r="G13" s="10"/>
      <c r="H13" s="23"/>
      <c r="I13" s="24"/>
      <c r="J13" s="24"/>
      <c r="K13" s="24"/>
      <c r="L13" s="25"/>
      <c r="P13" s="86"/>
      <c r="Q13" s="4">
        <v>2016</v>
      </c>
      <c r="R13" s="4">
        <f>IF(AND(R$12=3,$E13&gt;0,$E13&lt;0.2),3,1)</f>
        <v>1</v>
      </c>
      <c r="S13" s="4">
        <f>IF(AND(S$12=3,$E14&gt;0,$E14&lt;0.2),3,1)</f>
        <v>1</v>
      </c>
      <c r="T13" s="4">
        <f>IF(AND(T$12=3,$E15&gt;0,$E15&lt;0.2),3,1)</f>
        <v>1</v>
      </c>
      <c r="U13" s="4">
        <f>IF(AND(U$12=3,$E16&gt;0,$E16&lt;0.2),3,1)</f>
        <v>1</v>
      </c>
      <c r="V13" s="4">
        <f>COUNTIF(R13:U13,3)</f>
        <v>0</v>
      </c>
      <c r="W13" s="86"/>
      <c r="X13" s="85"/>
    </row>
    <row r="14" spans="1:24" s="5" customFormat="1" ht="28.5" customHeight="1">
      <c r="A14" s="70"/>
      <c r="B14" s="34" t="s">
        <v>7</v>
      </c>
      <c r="C14" s="60" t="s">
        <v>3</v>
      </c>
      <c r="D14" s="61">
        <v>230000</v>
      </c>
      <c r="E14" s="62" t="str">
        <f t="shared" si="2"/>
        <v/>
      </c>
      <c r="F14" s="79"/>
      <c r="G14" s="10"/>
      <c r="H14" s="26"/>
      <c r="I14" s="27"/>
      <c r="J14" s="27"/>
      <c r="K14" s="27"/>
      <c r="L14" s="28"/>
      <c r="P14" s="86"/>
      <c r="Q14" s="4"/>
      <c r="R14" s="4">
        <f>COUNTIF(K12:U12,1)</f>
        <v>0</v>
      </c>
      <c r="S14" s="4"/>
      <c r="T14" s="4"/>
      <c r="U14" s="4"/>
      <c r="V14" s="4">
        <f>IF(AND(V12&gt;0,V13&gt;0),1,0)</f>
        <v>0</v>
      </c>
      <c r="W14" s="86"/>
      <c r="X14" s="85"/>
    </row>
    <row r="15" spans="1:24" s="5" customFormat="1" ht="28.5" customHeight="1">
      <c r="A15" s="70"/>
      <c r="B15" s="34" t="s">
        <v>8</v>
      </c>
      <c r="C15" s="60" t="s">
        <v>3</v>
      </c>
      <c r="D15" s="61">
        <v>90000</v>
      </c>
      <c r="E15" s="62" t="str">
        <f t="shared" si="2"/>
        <v/>
      </c>
      <c r="F15" s="54" t="s">
        <v>18</v>
      </c>
      <c r="G15" s="10" t="s">
        <v>3</v>
      </c>
      <c r="H15" s="29"/>
      <c r="I15" s="21"/>
      <c r="J15" s="21"/>
      <c r="K15" s="21"/>
      <c r="L15" s="22"/>
      <c r="P15" s="4"/>
      <c r="Q15" s="4"/>
      <c r="R15" s="4"/>
      <c r="S15" s="4"/>
      <c r="T15" s="4"/>
      <c r="U15" s="4"/>
      <c r="V15" s="4"/>
      <c r="W15" s="4"/>
    </row>
    <row r="16" spans="1:24" s="5" customFormat="1" ht="28.5" customHeight="1">
      <c r="A16" s="70"/>
      <c r="B16" s="34" t="s">
        <v>9</v>
      </c>
      <c r="C16" s="64" t="str">
        <f>IF(AND(R17,ISNUMBER(C14),C14&gt;0,ISNUMBER(C15),C15&gt;0),C15*5+C14,"")</f>
        <v/>
      </c>
      <c r="D16" s="61">
        <v>170000</v>
      </c>
      <c r="E16" s="62" t="str">
        <f>IF(AND(ISNUMBER(C16),C16&lt;&gt;0),SUM(C16-D16)/D16,"")</f>
        <v/>
      </c>
      <c r="F16" s="80" t="str">
        <f>IF(V19=1,"",IF(V19=2,"",IF(B5=2,X7,X12)))</f>
        <v>BİLANÇO</v>
      </c>
      <c r="G16" s="10"/>
      <c r="H16" s="23"/>
      <c r="I16" s="24"/>
      <c r="J16" s="24"/>
      <c r="K16" s="24"/>
      <c r="L16" s="25"/>
      <c r="P16" s="4"/>
      <c r="Q16" s="4"/>
      <c r="R16" s="4"/>
      <c r="S16" s="4"/>
      <c r="T16" s="4"/>
      <c r="U16" s="4"/>
      <c r="V16" s="4"/>
      <c r="W16" s="4"/>
    </row>
    <row r="17" spans="1:26" s="5" customFormat="1" ht="28.5" customHeight="1">
      <c r="A17" s="74"/>
      <c r="B17" s="75"/>
      <c r="C17" s="75"/>
      <c r="D17" s="75"/>
      <c r="E17" s="76"/>
      <c r="F17" s="80"/>
      <c r="G17" s="10"/>
      <c r="H17" s="26"/>
      <c r="I17" s="27"/>
      <c r="J17" s="27"/>
      <c r="K17" s="27"/>
      <c r="L17" s="28"/>
      <c r="P17" s="87" t="s">
        <v>2</v>
      </c>
      <c r="Q17" s="4">
        <v>2016</v>
      </c>
      <c r="R17" s="4" t="b">
        <f>IF(OR(AND($B$5=2,$V$7&gt;0,R10=0),AND($B$5=1,V$12&gt;0,R14=0)),TRUE)</f>
        <v>0</v>
      </c>
      <c r="S17" s="4"/>
      <c r="T17" s="86" t="s">
        <v>10</v>
      </c>
      <c r="U17" s="4" t="s">
        <v>12</v>
      </c>
      <c r="V17" s="4" t="b">
        <f>IF(AND(R18,OR(Z17=FALSE,Z18=FALSE)),TRUE)</f>
        <v>0</v>
      </c>
      <c r="W17" s="4"/>
      <c r="X17" s="86" t="s">
        <v>11</v>
      </c>
      <c r="Y17" s="5">
        <v>2016</v>
      </c>
      <c r="Z17" s="5" t="b">
        <f>IF(OR(AND(ISNUMBER(C13),C13&gt;0),AND(ISNUMBER(C14),C14&gt;0),AND(ISNUMBER(C15),C15&gt;0)),TRUE)</f>
        <v>0</v>
      </c>
    </row>
    <row r="18" spans="1:26" s="5" customFormat="1" ht="28.5" customHeight="1">
      <c r="A18" s="70">
        <v>2015</v>
      </c>
      <c r="B18" s="34" t="s">
        <v>6</v>
      </c>
      <c r="C18" s="60" t="s">
        <v>3</v>
      </c>
      <c r="D18" s="61">
        <v>168000</v>
      </c>
      <c r="E18" s="62" t="str">
        <f t="shared" ref="E18:E20" si="3">IF(AND(ISNUMBER(C18),C18&lt;&gt;0),SUM(C18-D18)/D18,"")</f>
        <v/>
      </c>
      <c r="F18" s="80"/>
      <c r="G18" s="10"/>
      <c r="H18" s="11"/>
      <c r="I18" s="12"/>
      <c r="J18" s="12"/>
      <c r="K18" s="12"/>
      <c r="L18" s="13"/>
      <c r="P18" s="87"/>
      <c r="Q18" s="4">
        <v>2015</v>
      </c>
      <c r="R18" s="4" t="b">
        <f>IF(AND($B$5=2,$V$7&gt;0,R10=0),TRUE)</f>
        <v>0</v>
      </c>
      <c r="S18" s="4"/>
      <c r="T18" s="86"/>
      <c r="U18" s="4" t="s">
        <v>13</v>
      </c>
      <c r="V18" s="4" t="b">
        <f>IF(AND(R17,Z17=FALSE),TRUE)</f>
        <v>0</v>
      </c>
      <c r="W18" s="4"/>
      <c r="X18" s="86"/>
      <c r="Y18" s="5">
        <v>2015</v>
      </c>
      <c r="Z18" s="5" t="b">
        <f>IF(OR(AND(ISNUMBER(C18),C18&gt;0),AND(ISNUMBER(C19),C19&gt;0),AND(ISNUMBER(C20),C20&gt;0)),TRUE)</f>
        <v>0</v>
      </c>
    </row>
    <row r="19" spans="1:26" s="5" customFormat="1" ht="28.5" customHeight="1">
      <c r="A19" s="70"/>
      <c r="B19" s="34" t="s">
        <v>7</v>
      </c>
      <c r="C19" s="60" t="s">
        <v>3</v>
      </c>
      <c r="D19" s="61">
        <v>230000</v>
      </c>
      <c r="E19" s="62" t="str">
        <f t="shared" si="3"/>
        <v/>
      </c>
      <c r="F19" s="80"/>
      <c r="G19" s="10"/>
      <c r="H19" s="14"/>
      <c r="I19" s="15"/>
      <c r="J19" s="15"/>
      <c r="K19" s="15"/>
      <c r="L19" s="16"/>
      <c r="V19" s="5">
        <f>IF(V17=TRUE,1,IF(V18=TRUE,2,0))</f>
        <v>0</v>
      </c>
    </row>
    <row r="20" spans="1:26" s="5" customFormat="1" ht="28.5" customHeight="1">
      <c r="A20" s="70"/>
      <c r="B20" s="34" t="s">
        <v>8</v>
      </c>
      <c r="C20" s="60" t="s">
        <v>3</v>
      </c>
      <c r="D20" s="61">
        <v>90000</v>
      </c>
      <c r="E20" s="62" t="str">
        <f t="shared" si="3"/>
        <v/>
      </c>
      <c r="F20" s="80"/>
      <c r="G20" s="10" t="s">
        <v>3</v>
      </c>
      <c r="H20" s="17"/>
      <c r="I20" s="18"/>
      <c r="J20" s="18"/>
      <c r="K20" s="18"/>
      <c r="L20" s="19"/>
    </row>
    <row r="21" spans="1:26" s="5" customFormat="1" ht="28.5" customHeight="1">
      <c r="A21" s="71"/>
      <c r="B21" s="42" t="s">
        <v>9</v>
      </c>
      <c r="C21" s="64" t="str">
        <f>IF(AND(R22,ISNUMBER(C19),C19&gt;0,ISNUMBER(C20),C20&gt;0),C20*5+C19,"")</f>
        <v/>
      </c>
      <c r="D21" s="61">
        <v>168000</v>
      </c>
      <c r="E21" s="62" t="str">
        <f>IF(AND(ISNUMBER(C21),C21&lt;&gt;0),SUM(C21-D21)/D21,"")</f>
        <v/>
      </c>
      <c r="F21" s="80"/>
      <c r="G21" s="10"/>
      <c r="H21" s="15"/>
      <c r="I21" s="15"/>
      <c r="J21" s="15"/>
      <c r="K21" s="15"/>
      <c r="L21" s="15"/>
    </row>
    <row r="22" spans="1:26" ht="28.5" customHeight="1">
      <c r="A22" s="82"/>
      <c r="B22" s="83"/>
      <c r="C22" s="83"/>
      <c r="D22" s="83"/>
      <c r="E22" s="83"/>
      <c r="F22" s="83"/>
      <c r="G22" s="47"/>
      <c r="H22" s="57"/>
      <c r="I22" s="57"/>
      <c r="J22" s="57"/>
      <c r="K22" s="57"/>
      <c r="L22" s="57"/>
    </row>
    <row r="23" spans="1:26" ht="21" customHeight="1">
      <c r="A23" s="45"/>
      <c r="B23" s="45"/>
      <c r="C23" s="45"/>
      <c r="D23" s="45"/>
      <c r="E23" s="45"/>
      <c r="F23" s="45"/>
      <c r="G23" s="50"/>
      <c r="H23" s="49"/>
      <c r="I23" s="49"/>
      <c r="J23" s="49"/>
      <c r="K23" s="49"/>
      <c r="L23" s="49"/>
    </row>
    <row r="24" spans="1:26" ht="13.5" hidden="1" customHeight="1">
      <c r="A24" s="51"/>
      <c r="B24" s="51"/>
      <c r="C24" s="51"/>
      <c r="D24" s="51"/>
      <c r="E24" s="51"/>
      <c r="F24" s="51"/>
      <c r="G24" s="50"/>
      <c r="H24" s="49"/>
      <c r="I24" s="49"/>
      <c r="J24" s="49"/>
      <c r="K24" s="49"/>
      <c r="L24" s="49"/>
    </row>
    <row r="25" spans="1:26" ht="13.5" hidden="1" customHeight="1">
      <c r="A25" s="46"/>
      <c r="B25" s="46"/>
      <c r="C25" s="46"/>
      <c r="D25" s="46"/>
      <c r="E25" s="46"/>
      <c r="F25" s="46"/>
      <c r="G25" s="48"/>
      <c r="H25" s="49"/>
      <c r="I25" s="49"/>
      <c r="J25" s="49"/>
      <c r="K25" s="49"/>
      <c r="L25" s="49"/>
    </row>
    <row r="26" spans="1:26" ht="13.5" hidden="1" customHeight="1">
      <c r="A26" s="46"/>
      <c r="B26" s="46"/>
      <c r="C26" s="46"/>
      <c r="D26" s="46"/>
      <c r="E26" s="46"/>
      <c r="F26" s="46" t="s">
        <v>3</v>
      </c>
      <c r="G26" s="48"/>
      <c r="H26" s="49"/>
      <c r="I26" s="49"/>
      <c r="J26" s="49"/>
      <c r="K26" s="49"/>
      <c r="L26" s="49"/>
    </row>
    <row r="27" spans="1:26" ht="13.5" hidden="1" customHeight="1">
      <c r="A27" s="6"/>
      <c r="B27" s="6"/>
      <c r="C27" s="6"/>
      <c r="G27" s="48"/>
      <c r="H27" s="49"/>
      <c r="I27" s="49"/>
      <c r="J27" s="49"/>
      <c r="K27" s="49"/>
      <c r="L27" s="49"/>
    </row>
    <row r="28" spans="1:26" ht="13.5" hidden="1" customHeight="1">
      <c r="A28" s="6"/>
      <c r="B28" s="6"/>
      <c r="C28" s="6"/>
      <c r="G28" s="48"/>
      <c r="H28" s="49"/>
      <c r="I28" s="49"/>
      <c r="J28" s="49"/>
      <c r="K28" s="49"/>
      <c r="L28" s="49"/>
    </row>
    <row r="29" spans="1:26" ht="13.5" hidden="1" customHeight="1">
      <c r="A29" s="6"/>
      <c r="B29" s="6"/>
      <c r="C29" s="6"/>
      <c r="G29" s="48"/>
      <c r="H29" s="49"/>
      <c r="I29" s="49"/>
      <c r="J29" s="49"/>
      <c r="K29" s="49"/>
      <c r="L29" s="49"/>
    </row>
    <row r="30" spans="1:26" ht="13.5" hidden="1" customHeight="1">
      <c r="A30" s="6"/>
      <c r="B30" s="6"/>
      <c r="C30" s="6"/>
      <c r="G30" s="48"/>
      <c r="H30" s="49"/>
      <c r="I30" s="49"/>
      <c r="J30" s="49"/>
      <c r="K30" s="49"/>
      <c r="L30" s="49"/>
    </row>
    <row r="31" spans="1:26" ht="13.5" hidden="1" customHeight="1">
      <c r="A31" s="6"/>
      <c r="B31" s="6"/>
      <c r="C31" s="6"/>
      <c r="G31" s="48"/>
      <c r="H31" s="49"/>
      <c r="I31" s="49"/>
      <c r="J31" s="49"/>
      <c r="K31" s="49"/>
      <c r="L31" s="49"/>
    </row>
    <row r="32" spans="1:26" ht="13.5" hidden="1" customHeight="1">
      <c r="A32" s="6"/>
      <c r="B32" s="6"/>
      <c r="C32" s="6"/>
      <c r="G32" s="48"/>
      <c r="H32" s="49"/>
      <c r="I32" s="49"/>
      <c r="J32" s="49"/>
      <c r="K32" s="49"/>
      <c r="L32" s="49"/>
    </row>
    <row r="33" spans="1:12" ht="13.5" hidden="1" customHeight="1">
      <c r="A33" s="6"/>
      <c r="B33" s="6"/>
      <c r="C33" s="6"/>
      <c r="G33" s="48"/>
      <c r="H33" s="49"/>
      <c r="I33" s="49"/>
      <c r="J33" s="49"/>
      <c r="K33" s="49"/>
      <c r="L33" s="49"/>
    </row>
    <row r="34" spans="1:12" ht="13.5" hidden="1" customHeight="1">
      <c r="A34" s="6"/>
      <c r="B34" s="6"/>
      <c r="C34" s="6"/>
      <c r="G34" s="48"/>
      <c r="H34" s="49"/>
      <c r="I34" s="49"/>
      <c r="J34" s="49"/>
      <c r="K34" s="49"/>
      <c r="L34" s="49"/>
    </row>
    <row r="35" spans="1:12" ht="13.5" hidden="1" customHeight="1">
      <c r="A35" s="6"/>
      <c r="B35" s="6"/>
      <c r="C35" s="6"/>
      <c r="G35" s="48"/>
      <c r="H35" s="49"/>
      <c r="I35" s="49"/>
      <c r="J35" s="49"/>
      <c r="K35" s="49"/>
      <c r="L35" s="49"/>
    </row>
    <row r="36" spans="1:12" ht="13.5" hidden="1" customHeight="1">
      <c r="A36" s="6"/>
      <c r="B36" s="6"/>
      <c r="C36" s="6"/>
      <c r="G36" s="48"/>
      <c r="H36" s="49"/>
      <c r="I36" s="49"/>
      <c r="J36" s="49"/>
      <c r="K36" s="49"/>
      <c r="L36" s="49"/>
    </row>
    <row r="37" spans="1:12" ht="13.5" hidden="1" customHeight="1">
      <c r="A37" s="6"/>
      <c r="B37" s="6"/>
      <c r="C37" s="6"/>
      <c r="G37" s="48"/>
      <c r="H37" s="49"/>
      <c r="I37" s="49"/>
      <c r="J37" s="49"/>
      <c r="K37" s="49"/>
      <c r="L37" s="49"/>
    </row>
    <row r="38" spans="1:12" ht="13.5" hidden="1" customHeight="1">
      <c r="A38" s="6"/>
      <c r="B38" s="6"/>
      <c r="C38" s="6"/>
      <c r="G38" s="48"/>
      <c r="H38" s="49"/>
      <c r="I38" s="49"/>
      <c r="J38" s="49"/>
      <c r="K38" s="49"/>
      <c r="L38" s="49"/>
    </row>
    <row r="39" spans="1:12" ht="13.5" hidden="1" customHeight="1">
      <c r="A39" s="6"/>
      <c r="B39" s="6"/>
      <c r="C39" s="6"/>
      <c r="G39" s="48"/>
      <c r="H39" s="49"/>
      <c r="I39" s="49"/>
      <c r="J39" s="49"/>
      <c r="K39" s="49"/>
      <c r="L39" s="49"/>
    </row>
    <row r="40" spans="1:12" ht="13.5" hidden="1" customHeight="1">
      <c r="A40" s="6"/>
      <c r="B40" s="6"/>
      <c r="C40" s="6"/>
      <c r="G40" s="48"/>
      <c r="H40" s="49"/>
      <c r="I40" s="49"/>
      <c r="J40" s="49"/>
      <c r="K40" s="49"/>
      <c r="L40" s="49"/>
    </row>
    <row r="41" spans="1:12" hidden="1">
      <c r="G41" s="48"/>
      <c r="H41" s="49"/>
      <c r="I41" s="49"/>
      <c r="J41" s="49"/>
      <c r="K41" s="49"/>
      <c r="L41" s="49"/>
    </row>
    <row r="42" spans="1:12"/>
  </sheetData>
  <sheetProtection password="809A" sheet="1" objects="1" scenarios="1"/>
  <mergeCells count="21">
    <mergeCell ref="A22:F22"/>
    <mergeCell ref="X7:X10"/>
    <mergeCell ref="X12:X14"/>
    <mergeCell ref="X17:X18"/>
    <mergeCell ref="P7:P10"/>
    <mergeCell ref="W7:W10"/>
    <mergeCell ref="P12:P14"/>
    <mergeCell ref="W12:W14"/>
    <mergeCell ref="P17:P18"/>
    <mergeCell ref="T17:T18"/>
    <mergeCell ref="A7:B7"/>
    <mergeCell ref="H1:L1"/>
    <mergeCell ref="A18:A21"/>
    <mergeCell ref="A1:F1"/>
    <mergeCell ref="A8:A11"/>
    <mergeCell ref="A13:A16"/>
    <mergeCell ref="A12:E12"/>
    <mergeCell ref="A17:E17"/>
    <mergeCell ref="F9:F14"/>
    <mergeCell ref="F16:F21"/>
    <mergeCell ref="H11:L11"/>
  </mergeCells>
  <conditionalFormatting sqref="F9">
    <cfRule type="expression" dxfId="2" priority="14">
      <formula>V19&gt;0</formula>
    </cfRule>
  </conditionalFormatting>
  <conditionalFormatting sqref="C13:C15">
    <cfRule type="expression" dxfId="1" priority="13">
      <formula>$R$17=FALSE</formula>
    </cfRule>
  </conditionalFormatting>
  <conditionalFormatting sqref="C18:C20">
    <cfRule type="expression" dxfId="0" priority="10">
      <formula>$R$18=FALSE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7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2018-SD-DTH</vt:lpstr>
      <vt:lpstr>'2018-SD-DTH'!Yazdırma_Alanı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X</cp:lastModifiedBy>
  <cp:lastPrinted>2017-11-16T12:57:51Z</cp:lastPrinted>
  <dcterms:created xsi:type="dcterms:W3CDTF">2016-11-03T17:14:52Z</dcterms:created>
  <dcterms:modified xsi:type="dcterms:W3CDTF">2017-12-20T16:08:49Z</dcterms:modified>
</cp:coreProperties>
</file>